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mkmhs15227\AppData\Local\Microsoft\Windows\INetCache\Content.Outlook\ECEG2F7W\"/>
    </mc:Choice>
  </mc:AlternateContent>
  <xr:revisionPtr revIDLastSave="0" documentId="13_ncr:1_{A2D5C9B3-BEC0-4C23-8B29-A889EA0DB80A}" xr6:coauthVersionLast="47" xr6:coauthVersionMax="47" xr10:uidLastSave="{00000000-0000-0000-0000-000000000000}"/>
  <bookViews>
    <workbookView xWindow="-110" yWindow="-110" windowWidth="19420" windowHeight="11500" xr2:uid="{F73D901D-67F9-4F3C-953F-575AF60DE1C0}"/>
  </bookViews>
  <sheets>
    <sheet name="Vorm" sheetId="1" r:id="rId1"/>
    <sheet name="Juhis" sheetId="2" r:id="rId2"/>
    <sheet name="Detail" sheetId="3" r:id="rId3"/>
  </sheets>
  <definedNames>
    <definedName name="_xlnm._FilterDatabase" localSheetId="2" hidden="1">Detail!$A$4:$N$18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 i="3" l="1"/>
  <c r="O10" i="3"/>
  <c r="O12" i="3"/>
  <c r="O14" i="3"/>
  <c r="O15" i="3"/>
  <c r="O16" i="3"/>
  <c r="O17" i="3"/>
  <c r="O5" i="3"/>
  <c r="D7" i="3"/>
  <c r="E6" i="3"/>
  <c r="D11" i="3"/>
  <c r="H18" i="3" l="1"/>
  <c r="G18" i="3"/>
  <c r="I18" i="3" l="1"/>
  <c r="O18" i="3"/>
  <c r="D3" i="1" l="1"/>
  <c r="E3" i="1"/>
  <c r="F3" i="1"/>
  <c r="C3" i="1"/>
  <c r="F11" i="3"/>
  <c r="H11" i="3" s="1"/>
  <c r="O11" i="3" s="1"/>
  <c r="H9" i="3"/>
  <c r="H10" i="3"/>
  <c r="H12" i="3"/>
  <c r="H13" i="3"/>
  <c r="O13" i="3" s="1"/>
  <c r="G11" i="3"/>
  <c r="H8" i="3"/>
  <c r="I9" i="3" l="1"/>
  <c r="O9" i="3"/>
  <c r="I8" i="3"/>
  <c r="O8" i="3"/>
  <c r="H17" i="3"/>
  <c r="I17" i="3" s="1"/>
  <c r="H16" i="3"/>
  <c r="I16" i="3" s="1"/>
  <c r="H15" i="3"/>
  <c r="I15" i="3" s="1"/>
  <c r="H14" i="3"/>
  <c r="I14" i="3" s="1"/>
  <c r="I13" i="3"/>
  <c r="I12" i="3"/>
  <c r="I11" i="3"/>
  <c r="I10" i="3"/>
  <c r="H7" i="3"/>
  <c r="F6" i="3"/>
  <c r="F3" i="3" s="1"/>
  <c r="H5" i="3"/>
  <c r="I5" i="3" s="1"/>
  <c r="G3" i="3"/>
  <c r="E3" i="3"/>
  <c r="D3" i="3"/>
  <c r="I7" i="3" l="1"/>
  <c r="O7" i="3"/>
  <c r="O3" i="3" s="1"/>
  <c r="J3" i="3" s="1"/>
  <c r="H6" i="3"/>
  <c r="I6" i="3" s="1"/>
  <c r="E2" i="3"/>
  <c r="H3" i="3" l="1"/>
  <c r="I3" i="3" s="1"/>
  <c r="G7" i="1"/>
  <c r="H7" i="1" s="1"/>
  <c r="G6" i="1"/>
  <c r="H6" i="1" s="1"/>
  <c r="G5" i="1"/>
  <c r="G3" i="1" l="1"/>
  <c r="H3" i="1" s="1"/>
  <c r="H5" i="1"/>
</calcChain>
</file>

<file path=xl/sharedStrings.xml><?xml version="1.0" encoding="utf-8"?>
<sst xmlns="http://schemas.openxmlformats.org/spreadsheetml/2006/main" count="110" uniqueCount="56">
  <si>
    <t>Investeering/investeeringutoetus</t>
  </si>
  <si>
    <t>Prognoos 2024 augusti lõpuks (kohustuste %)</t>
  </si>
  <si>
    <t>Objektikood</t>
  </si>
  <si>
    <t>2024 eelarve, sh ülekantavad vahendid</t>
  </si>
  <si>
    <t>2024 lepinguline kohustus võetud (summa)</t>
  </si>
  <si>
    <t>2024 hange välja kuulutatud aga lepingud veel sõlmimata (summa)</t>
  </si>
  <si>
    <t>Andmed on käibemaksuta.</t>
  </si>
  <si>
    <t xml:space="preserve">Toetuste puhul on oluline, et valitsemisala on teinud toetuse jaotamise otsuse (välistoetuste puhul näiteks kui TAT on avaldatud või taotlusvoor avatud).   </t>
  </si>
  <si>
    <t>Kokku 2024 eelarvest kohustustega kaetud (summa)</t>
  </si>
  <si>
    <t>Kokku 2024 eelarvest kohustustega kaetud (%)</t>
  </si>
  <si>
    <t>Soovi korral võib ühte objektikoodi korduvalt kasutada ja andmeid detailsemalt esitada mitmel real kuid ülevaates näitame maksimaalselt objektikoodi lõikes.</t>
  </si>
  <si>
    <t>Kasutamist vaatame toetuse jagaja vaates mitte toetuse saaja vaates (täitmises ei ole oluline, et toetuse saaja on esitanud ära aruande).</t>
  </si>
  <si>
    <t>Andmed esitatakse objektikoodi lõikes.</t>
  </si>
  <si>
    <t>Kui raamatupidamislik eelarve täitmine (veerg D) tagab piisava osakaalu, et on näha, et augusti lõpuks seatud eesmärk on saavutatav, siis ei ole vajadust detailset hangete ja lepingute infot esitada (veerud E ja F).</t>
  </si>
  <si>
    <t>Arvestatud on SAPis kajastuvat investeeringute ja investeeringutoetuste eelarve limiiti, sõltumata allikast, sh ka riiklik kaasfinantseering ja omafinantseering.</t>
  </si>
  <si>
    <t>2024  täitmine, raamatupidamise kulud ( 30.06.2024 seisuga)</t>
  </si>
  <si>
    <t>Selgitus, kui I poolaasta kohustustega kaetud maht ei taga augusti lõpuks 70%, millal hanked välja kuulutatakse ja millal on prognoositav lepingute sõlmimise aeg (tuua välja ka võimalikud teadaolevad takistused või asjaolud, mis nihutavad tegevusi)</t>
  </si>
  <si>
    <t>Täitmise andmed on võetud esimese poolaasta kohta  SAP aruandest EA001 (kõik IN objektikoodiga eelarve read). Väljavõte on tehtud 29.07.2024.</t>
  </si>
  <si>
    <t>IN002000</t>
  </si>
  <si>
    <t>IT investeeringud</t>
  </si>
  <si>
    <t>Suurinvestori investeeringutoetus</t>
  </si>
  <si>
    <t>Viimase miili kogukonna meede</t>
  </si>
  <si>
    <t>EA liik</t>
  </si>
  <si>
    <t>Investeering/ investeeringutoetus</t>
  </si>
  <si>
    <r>
      <t>2024  täitmine, raamatupidamise kulud (</t>
    </r>
    <r>
      <rPr>
        <b/>
        <sz val="11"/>
        <color rgb="FF0000FF"/>
        <rFont val="Aptos Narrow"/>
        <family val="2"/>
        <scheme val="minor"/>
      </rPr>
      <t>30.06.2024 seisuga</t>
    </r>
    <r>
      <rPr>
        <b/>
        <sz val="11"/>
        <color theme="1"/>
        <rFont val="Aptos Narrow"/>
        <family val="2"/>
        <scheme val="minor"/>
      </rPr>
      <t>)</t>
    </r>
  </si>
  <si>
    <r>
      <t xml:space="preserve">Prognoos 2024 </t>
    </r>
    <r>
      <rPr>
        <b/>
        <sz val="11"/>
        <color rgb="FF0000FF"/>
        <rFont val="Aptos Narrow"/>
        <family val="2"/>
        <scheme val="minor"/>
      </rPr>
      <t>augusti lõpuks</t>
    </r>
    <r>
      <rPr>
        <b/>
        <sz val="11"/>
        <color theme="1"/>
        <rFont val="Aptos Narrow"/>
        <family val="2"/>
        <scheme val="minor"/>
      </rPr>
      <t xml:space="preserve"> (kohustuste %)</t>
    </r>
  </si>
  <si>
    <t>20</t>
  </si>
  <si>
    <t>40</t>
  </si>
  <si>
    <t>44</t>
  </si>
  <si>
    <t>Asutus</t>
  </si>
  <si>
    <t>RIA</t>
  </si>
  <si>
    <t>1M eest kohustusi on võetud (lepingud sõlmitud, mille kohta tulevad arved II p.a). Augustis planeeritud veel 200k eest lepinguid sõlmida</t>
  </si>
  <si>
    <t>RIT</t>
  </si>
  <si>
    <t>IT investeeringud (inv toetused)</t>
  </si>
  <si>
    <t>RIKS</t>
  </si>
  <si>
    <t>1N10-RF21-01212-DIGI Digiriik-riigiülesed kesksed teenused</t>
  </si>
  <si>
    <t>9N10-RR20-03122-ERA Eraisikute sündmusteenuste arendam</t>
  </si>
  <si>
    <t>9N10-RR20-03142-BURO Bürokrati programm</t>
  </si>
  <si>
    <t>9N10-RR20-03132-EV Ettevõtja sündmusteenus ja digivärav</t>
  </si>
  <si>
    <t>1. Häkatonid (470 000) - Hetkel puudub mõistlik juriidiline mudel, mis võimaldaks korraldada Digiriigi häkatone kõigi osapoolte jaoks ühtse üritusena. Ettepanek see tegevus tühistada, plaanitud rahad jäävad kasutamata (u 470 000 eurot)
2. Digiriigi Akadeemia (80 000)- Q3-Q4 plaanis sõlmida lepingud uue perioodi arendustööde teostamiseks. Ühtse digiriigi inforuumi arvelt suurendame 56 560 euro võrra. Aasta lõpuks on kavas lepingutega katta kogu Digiriigi Akadeemia planeeritud eelarve 80 000 eurot ja lisaks 56 560 eurot.
3. Ühtne digiriigi inforuum (75 000) - Veel käivad arutelud inforuumi lõpliku versiooni üle ja siiani hankeid kavandatud pole. Aasta lõpuks vaja teha olemasoleva lehe versiooni uuendus, kuid see on pigem majanduskulu.
3. Võimekuse ja küpsuse hindamise metoodika (30 000) - Hange plaanis välja kuulutada augusti kuu jooksul.</t>
  </si>
  <si>
    <t>MKM neid ei telli, kuna vähenenud töövõime sündmusteenus (70 000€) ei jõudnud teekaardile/kokkuleppeni ning lähedase surma sündmusteenuse edasise skoobi paikasaamine nihkus IIIKV-sse, mil RIA uus sündmusteenuste raamhange on sõlmitud ja töö tellitakse minikonkursiga uue raami alt (arvestusega 70 000€).
Ülejäägi arvestame RIA sündmusteenuste eelarvesse.</t>
  </si>
  <si>
    <t>RIA arenduste valmimine on veninud, mistõttu ei ole olnud võimalik investeeringuid teenuste realiseerimiseks kasutada. Kavas on alustada tööde tellimisega Q3 ja Q4.</t>
  </si>
  <si>
    <t>MKM</t>
  </si>
  <si>
    <t>Lepinguid oleme sõlminud 212 672 euro eest. Turvalise kõneside jaoks on uued hanked ettevalmistamisel. Satelliitside seadmete jaoks on raamhange tehtud, 5 minikonkurssi on väljakuulutatud, osad veel sügisel</t>
  </si>
  <si>
    <t>Kui tavaliselt telliks tööd teenuseomanik (SIM, SOM jne ise), siis lähedase surma sündmusteenuse omanik on ELVL (MTÜ) ja KM ei ole RRFis abikõlbulik, siis teenuseomanikul seda kulurida keeruline katta.</t>
  </si>
  <si>
    <t>Grant</t>
  </si>
  <si>
    <t>IN070099</t>
  </si>
  <si>
    <t>TTJA</t>
  </si>
  <si>
    <t>Toetuse jagamise otsused tehtud</t>
  </si>
  <si>
    <t>IN005001</t>
  </si>
  <si>
    <t>Taotlusvoor avatud ja kokku kohustusi võetud 5 mln euro ulatuses, millest 2024. a-l läheb väljamaksmisele 1 mln. EISi selgitus: meede on avatud ja märgata on huvi kasvu aga seda on keeruline ette ennustada, kui kiiresti jõuavad ettevõtted oma projektid ellu viia või kas teeme veel mõne otsuse, kus tekib tekkepõhiseid kulusid olulises mahus 2024. a. Ise hindame, et väga tõenäoliselt tehakse suuremad investeeringud pigem projekti elluviimise teisel ja kolmandal aastal.</t>
  </si>
  <si>
    <t>Augustis lisandumas digiligipääsetevuse testimise tööriista hange, hankedokumendid valmis, eesmärk augusti lõpuks leping sõlmida.</t>
  </si>
  <si>
    <t>631 tuh osas esitasime taotluse vahendite nihutamiseks 2025. aastasse, sest tööde algus on viibinud, hanked on ettevalmistatud ja lepingud sõlmitakse 2024. aasta lõpus.</t>
  </si>
  <si>
    <t>Toetusmeede on otsustega kaetud, kulud tekivad hiljemalt 2024. a lõpuks.</t>
  </si>
  <si>
    <r>
      <t xml:space="preserve">Prognoos 2024 </t>
    </r>
    <r>
      <rPr>
        <b/>
        <sz val="11"/>
        <color rgb="FF0000FF"/>
        <rFont val="Aptos Narrow"/>
        <family val="2"/>
        <scheme val="minor"/>
      </rPr>
      <t>augusti lõpuks</t>
    </r>
    <r>
      <rPr>
        <b/>
        <sz val="11"/>
        <color theme="1"/>
        <rFont val="Aptos Narrow"/>
        <family val="2"/>
        <scheme val="minor"/>
      </rPr>
      <t xml:space="preserve"> (arvutus)</t>
    </r>
  </si>
  <si>
    <t>Taotlusvoor avatud ja kokku kohustusi võetud 5 mln euro ulatuses, millest 2024. a-l läheb väljamaksmisele 1 mln. EISi väitel on märgata huvi kasvu meetme vastu aga keeruline on ette ennustada, kui kiiresti jõuavad ettevõtted oma projektid ellu viia või kas tehakse veel mõni otsus, kus tekib olulises mahus  tekkepõhiseid kulusid 2024. a-l. NB! Soovime meedet ümber korraldada, sest RESis seni planeeritud toetussummad ei ole suurinvestoritele atraktiivsed. Vastav ettepanek esitatud 01.06 lisataotlusena.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</si>
</sst>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5" x14ac:knownFonts="1">
    <font>
      <sz val="11"/>
      <color theme="1"/>
      <name val="Aptos Narrow"/>
      <family val="2"/>
      <charset val="186"/>
      <scheme val="minor"/>
    </font>
    <font>
      <b/>
      <sz val="11"/>
      <color theme="1"/>
      <name val="Aptos Narrow"/>
      <family val="2"/>
      <scheme val="minor"/>
    </font>
    <font>
      <sz val="11"/>
      <color theme="1"/>
      <name val="Aptos Narrow"/>
      <family val="2"/>
      <charset val="186"/>
      <scheme val="minor"/>
    </font>
    <font>
      <sz val="8"/>
      <name val="Aptos Narrow"/>
      <family val="2"/>
      <charset val="186"/>
      <scheme val="minor"/>
    </font>
    <font>
      <b/>
      <sz val="11"/>
      <color rgb="FF0000FF"/>
      <name val="Aptos Narrow"/>
      <family val="2"/>
      <scheme val="minor"/>
    </font>
    <font>
      <sz val="10"/>
      <color theme="1"/>
      <name val="Arial"/>
      <family val="2"/>
      <charset val="186"/>
    </font>
    <font>
      <b/>
      <sz val="10"/>
      <color theme="1"/>
      <name val="Arial"/>
      <family val="2"/>
      <charset val="186"/>
    </font>
    <font>
      <sz val="8"/>
      <name val="Arial"/>
      <family val="2"/>
      <charset val="186"/>
    </font>
    <font>
      <sz val="8"/>
      <color theme="1"/>
      <name val="Arial"/>
      <family val="2"/>
      <charset val="186"/>
    </font>
    <font>
      <sz val="10"/>
      <color rgb="FF000000"/>
      <name val="Arial"/>
      <family val="2"/>
      <charset val="186"/>
    </font>
    <font>
      <sz val="10"/>
      <name val="Arial"/>
      <family val="2"/>
      <charset val="186"/>
    </font>
    <font>
      <sz val="9"/>
      <color theme="1"/>
      <name val="Arial"/>
      <family val="2"/>
      <charset val="186"/>
    </font>
    <font>
      <b/>
      <sz val="10"/>
      <color rgb="FF333333"/>
      <name val="Arial"/>
      <family val="2"/>
      <charset val="186"/>
    </font>
    <font>
      <b/>
      <sz val="10"/>
      <color theme="1"/>
      <name val="Aptos Narrow"/>
      <family val="2"/>
      <scheme val="minor"/>
    </font>
    <font>
      <sz val="11"/>
      <color theme="1"/>
      <name val="Aptos Narrow"/>
      <family val="2"/>
      <scheme val="minor"/>
    </font>
  </fonts>
  <fills count="4">
    <fill>
      <patternFill patternType="none"/>
    </fill>
    <fill>
      <patternFill patternType="gray125"/>
    </fill>
    <fill>
      <patternFill patternType="solid">
        <fgColor theme="3" tint="0.89999084444715716"/>
        <bgColor indexed="64"/>
      </patternFill>
    </fill>
    <fill>
      <patternFill patternType="solid">
        <fgColor theme="0"/>
        <bgColor theme="6" tint="0.79998168889431442"/>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2" fillId="0" borderId="0" applyFont="0" applyFill="0" applyBorder="0" applyAlignment="0" applyProtection="0"/>
    <xf numFmtId="43" fontId="2" fillId="0" borderId="0" applyFont="0" applyFill="0" applyBorder="0" applyAlignment="0" applyProtection="0"/>
  </cellStyleXfs>
  <cellXfs count="51">
    <xf numFmtId="0" fontId="0" fillId="0" borderId="0" xfId="0"/>
    <xf numFmtId="0" fontId="1" fillId="0" borderId="0" xfId="0" applyFont="1"/>
    <xf numFmtId="0" fontId="1" fillId="2" borderId="1" xfId="0" applyFont="1" applyFill="1" applyBorder="1" applyAlignment="1">
      <alignment horizontal="center" vertical="center" wrapText="1"/>
    </xf>
    <xf numFmtId="0" fontId="0" fillId="0" borderId="1" xfId="0" applyBorder="1"/>
    <xf numFmtId="9" fontId="0" fillId="0" borderId="1" xfId="1" applyFont="1" applyBorder="1"/>
    <xf numFmtId="164" fontId="0" fillId="0" borderId="1" xfId="2" applyNumberFormat="1" applyFont="1" applyBorder="1"/>
    <xf numFmtId="3" fontId="1" fillId="0" borderId="0" xfId="0" applyNumberFormat="1" applyFont="1"/>
    <xf numFmtId="9" fontId="1" fillId="0" borderId="0" xfId="1" applyFont="1"/>
    <xf numFmtId="0" fontId="0" fillId="0" borderId="1" xfId="0" quotePrefix="1" applyBorder="1"/>
    <xf numFmtId="0" fontId="5" fillId="0" borderId="1" xfId="0" applyFont="1" applyBorder="1"/>
    <xf numFmtId="0" fontId="6" fillId="3" borderId="1" xfId="0" applyFont="1" applyFill="1" applyBorder="1"/>
    <xf numFmtId="0" fontId="0" fillId="0" borderId="1" xfId="0" applyBorder="1" applyAlignment="1">
      <alignment vertical="center"/>
    </xf>
    <xf numFmtId="0" fontId="0" fillId="0" borderId="1" xfId="0" quotePrefix="1" applyBorder="1" applyAlignment="1">
      <alignment vertical="center"/>
    </xf>
    <xf numFmtId="0" fontId="5" fillId="0" borderId="1" xfId="0" applyFont="1" applyBorder="1" applyAlignment="1">
      <alignment vertical="center"/>
    </xf>
    <xf numFmtId="0" fontId="6" fillId="3" borderId="1" xfId="0" applyFont="1" applyFill="1" applyBorder="1" applyAlignment="1">
      <alignment vertical="center"/>
    </xf>
    <xf numFmtId="3" fontId="5" fillId="0" borderId="1" xfId="0" applyNumberFormat="1" applyFont="1" applyBorder="1" applyAlignment="1">
      <alignment vertical="center"/>
    </xf>
    <xf numFmtId="3" fontId="0" fillId="0" borderId="1" xfId="0" applyNumberFormat="1" applyBorder="1" applyAlignment="1">
      <alignment vertical="center"/>
    </xf>
    <xf numFmtId="9" fontId="0" fillId="0" borderId="1" xfId="1" applyFont="1" applyBorder="1" applyAlignment="1">
      <alignment vertical="center"/>
    </xf>
    <xf numFmtId="0" fontId="0" fillId="0" borderId="1" xfId="0" applyBorder="1" applyAlignment="1">
      <alignment vertical="center" wrapText="1"/>
    </xf>
    <xf numFmtId="0" fontId="0" fillId="0" borderId="0" xfId="0" applyAlignment="1">
      <alignment vertical="center"/>
    </xf>
    <xf numFmtId="9" fontId="0" fillId="0" borderId="0" xfId="1" applyFont="1"/>
    <xf numFmtId="0" fontId="5" fillId="0" borderId="1" xfId="0" applyFont="1" applyBorder="1" applyAlignment="1">
      <alignment vertical="center" wrapText="1"/>
    </xf>
    <xf numFmtId="0" fontId="6" fillId="0" borderId="1" xfId="0" applyFont="1" applyBorder="1" applyAlignment="1">
      <alignment vertical="center"/>
    </xf>
    <xf numFmtId="3" fontId="10" fillId="0" borderId="1" xfId="0" applyNumberFormat="1" applyFont="1" applyBorder="1" applyAlignment="1">
      <alignment vertical="center"/>
    </xf>
    <xf numFmtId="3" fontId="9" fillId="0" borderId="1" xfId="0" applyNumberFormat="1" applyFont="1" applyBorder="1" applyAlignment="1">
      <alignment vertical="center"/>
    </xf>
    <xf numFmtId="0" fontId="8" fillId="0" borderId="1" xfId="0" applyFont="1" applyBorder="1" applyAlignment="1">
      <alignment vertical="center" wrapText="1"/>
    </xf>
    <xf numFmtId="0" fontId="7" fillId="0" borderId="1" xfId="0" applyFont="1" applyBorder="1" applyAlignment="1">
      <alignment vertical="center" wrapText="1"/>
    </xf>
    <xf numFmtId="0" fontId="8" fillId="0" borderId="1" xfId="0" applyFont="1" applyBorder="1"/>
    <xf numFmtId="0" fontId="8" fillId="0" borderId="1" xfId="0" applyFont="1" applyBorder="1" applyAlignment="1">
      <alignment horizontal="left" vertical="center" wrapText="1"/>
    </xf>
    <xf numFmtId="3" fontId="5" fillId="0" borderId="1" xfId="0" applyNumberFormat="1" applyFont="1" applyBorder="1"/>
    <xf numFmtId="3" fontId="0" fillId="0" borderId="1" xfId="0" applyNumberFormat="1" applyBorder="1"/>
    <xf numFmtId="9" fontId="5" fillId="0" borderId="1" xfId="1" applyFont="1" applyBorder="1"/>
    <xf numFmtId="9" fontId="5" fillId="0" borderId="1" xfId="0" applyNumberFormat="1" applyFont="1" applyBorder="1"/>
    <xf numFmtId="9" fontId="5" fillId="0" borderId="1" xfId="1" applyFont="1" applyBorder="1" applyAlignment="1">
      <alignment vertical="center"/>
    </xf>
    <xf numFmtId="9" fontId="5" fillId="0" borderId="1" xfId="0" applyNumberFormat="1" applyFont="1" applyBorder="1" applyAlignment="1">
      <alignment vertical="center"/>
    </xf>
    <xf numFmtId="9" fontId="5" fillId="0" borderId="1" xfId="1" applyFont="1" applyFill="1" applyBorder="1" applyAlignment="1">
      <alignment vertical="center"/>
    </xf>
    <xf numFmtId="0" fontId="9" fillId="0" borderId="1" xfId="0" applyFont="1" applyBorder="1" applyAlignment="1">
      <alignment vertical="center"/>
    </xf>
    <xf numFmtId="3" fontId="0" fillId="0" borderId="1" xfId="2" applyNumberFormat="1" applyFont="1" applyBorder="1"/>
    <xf numFmtId="3" fontId="0" fillId="0" borderId="1" xfId="2" applyNumberFormat="1" applyFont="1" applyBorder="1" applyAlignment="1">
      <alignment vertical="center"/>
    </xf>
    <xf numFmtId="49" fontId="10" fillId="0" borderId="1" xfId="0" applyNumberFormat="1" applyFont="1" applyBorder="1" applyAlignment="1">
      <alignment horizontal="left" vertical="center"/>
    </xf>
    <xf numFmtId="49" fontId="12" fillId="0" borderId="1" xfId="0" applyNumberFormat="1" applyFont="1" applyBorder="1" applyAlignment="1">
      <alignment horizontal="left" vertical="center"/>
    </xf>
    <xf numFmtId="0" fontId="8" fillId="0" borderId="1" xfId="0" applyFont="1" applyBorder="1" applyAlignment="1">
      <alignment vertical="center"/>
    </xf>
    <xf numFmtId="0" fontId="5" fillId="0" borderId="1" xfId="0" quotePrefix="1" applyFont="1" applyBorder="1" applyAlignment="1">
      <alignment vertical="center"/>
    </xf>
    <xf numFmtId="3" fontId="5" fillId="0" borderId="1" xfId="2" applyNumberFormat="1" applyFont="1" applyBorder="1" applyAlignment="1">
      <alignment vertical="center"/>
    </xf>
    <xf numFmtId="3" fontId="0" fillId="0" borderId="0" xfId="0" applyNumberFormat="1"/>
    <xf numFmtId="3" fontId="11" fillId="0" borderId="1" xfId="0" applyNumberFormat="1" applyFont="1" applyBorder="1"/>
    <xf numFmtId="3" fontId="13" fillId="0" borderId="0" xfId="0" applyNumberFormat="1" applyFont="1"/>
    <xf numFmtId="0" fontId="14" fillId="0" borderId="1" xfId="0" applyFont="1" applyBorder="1" applyAlignment="1">
      <alignment vertical="center" wrapText="1"/>
    </xf>
    <xf numFmtId="3" fontId="5" fillId="0" borderId="1" xfId="0" applyNumberFormat="1" applyFont="1" applyFill="1" applyBorder="1"/>
    <xf numFmtId="3" fontId="5" fillId="0" borderId="1" xfId="0" applyNumberFormat="1" applyFont="1" applyFill="1" applyBorder="1" applyAlignment="1">
      <alignment vertical="center"/>
    </xf>
    <xf numFmtId="3" fontId="10" fillId="0" borderId="1" xfId="0" applyNumberFormat="1" applyFont="1" applyFill="1" applyBorder="1" applyAlignment="1">
      <alignment vertical="center"/>
    </xf>
  </cellXfs>
  <cellStyles count="3">
    <cellStyle name="Koma" xfId="2" builtinId="3"/>
    <cellStyle name="Normaallaad" xfId="0" builtinId="0"/>
    <cellStyle name="Prots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D320C-3E02-41E0-8D6C-95F4A39B1DCF}">
  <dimension ref="A2:L17"/>
  <sheetViews>
    <sheetView tabSelected="1" zoomScale="70" zoomScaleNormal="70" workbookViewId="0">
      <selection activeCell="H6" sqref="H6"/>
    </sheetView>
  </sheetViews>
  <sheetFormatPr defaultRowHeight="14.5" x14ac:dyDescent="0.35"/>
  <cols>
    <col min="1" max="1" width="30.81640625" bestFit="1" customWidth="1"/>
    <col min="2" max="2" width="12.1796875" customWidth="1"/>
    <col min="3" max="3" width="12.7265625" customWidth="1"/>
    <col min="4" max="4" width="16.54296875" customWidth="1"/>
    <col min="5" max="7" width="15.26953125" customWidth="1"/>
    <col min="8" max="9" width="14" customWidth="1"/>
    <col min="10" max="10" width="33" customWidth="1"/>
    <col min="11" max="11" width="27.81640625" customWidth="1"/>
  </cols>
  <sheetData>
    <row r="2" spans="1:12" x14ac:dyDescent="0.35">
      <c r="A2" s="1"/>
      <c r="B2" s="1"/>
      <c r="C2" s="1"/>
    </row>
    <row r="3" spans="1:12" x14ac:dyDescent="0.35">
      <c r="A3" s="1"/>
      <c r="B3" s="1"/>
      <c r="C3" s="6">
        <f>+SUBTOTAL(9,C5:C7)</f>
        <v>-31401911.999990001</v>
      </c>
      <c r="D3" s="6">
        <f>+SUBTOTAL(9,D5:D7)</f>
        <v>-11635866.699999999</v>
      </c>
      <c r="E3" s="6">
        <f>+SUBTOTAL(9,E5:E7)</f>
        <v>-8166400.8999999994</v>
      </c>
      <c r="F3" s="6">
        <f>+SUBTOTAL(9,F5:F7)</f>
        <v>-861307</v>
      </c>
      <c r="G3" s="6">
        <f>+SUBTOTAL(9,G5:G7)</f>
        <v>-20663574.600000001</v>
      </c>
      <c r="H3" s="7">
        <f>+G3/C3</f>
        <v>0.65803555528741631</v>
      </c>
      <c r="I3" s="7">
        <v>0.68</v>
      </c>
      <c r="L3" s="1"/>
    </row>
    <row r="4" spans="1:12" ht="100.5" customHeight="1" x14ac:dyDescent="0.35">
      <c r="A4" s="2" t="s">
        <v>0</v>
      </c>
      <c r="B4" s="2" t="s">
        <v>2</v>
      </c>
      <c r="C4" s="2" t="s">
        <v>3</v>
      </c>
      <c r="D4" s="2" t="s">
        <v>15</v>
      </c>
      <c r="E4" s="2" t="s">
        <v>4</v>
      </c>
      <c r="F4" s="2" t="s">
        <v>5</v>
      </c>
      <c r="G4" s="2" t="s">
        <v>8</v>
      </c>
      <c r="H4" s="2" t="s">
        <v>9</v>
      </c>
      <c r="I4" s="2" t="s">
        <v>1</v>
      </c>
      <c r="J4" s="2" t="s">
        <v>16</v>
      </c>
    </row>
    <row r="5" spans="1:12" x14ac:dyDescent="0.35">
      <c r="A5" s="3" t="s">
        <v>19</v>
      </c>
      <c r="B5" s="3" t="s">
        <v>18</v>
      </c>
      <c r="C5" s="37">
        <v>-26602019.999990001</v>
      </c>
      <c r="D5" s="37">
        <v>-11288684</v>
      </c>
      <c r="E5" s="30">
        <v>-6713691.5999999996</v>
      </c>
      <c r="F5" s="30">
        <v>-861307</v>
      </c>
      <c r="G5" s="37">
        <f>D5+E5+F5</f>
        <v>-18863682.600000001</v>
      </c>
      <c r="H5" s="4">
        <f t="shared" ref="H5:H7" si="0">(G5/C5)</f>
        <v>0.70910715050988948</v>
      </c>
      <c r="I5" s="4">
        <v>0.73</v>
      </c>
      <c r="J5" s="3"/>
    </row>
    <row r="6" spans="1:12" s="19" customFormat="1" ht="198" customHeight="1" x14ac:dyDescent="0.35">
      <c r="A6" s="11" t="s">
        <v>20</v>
      </c>
      <c r="B6" s="11" t="s">
        <v>49</v>
      </c>
      <c r="C6" s="38">
        <v>-4000000</v>
      </c>
      <c r="D6" s="38">
        <v>-341482.7</v>
      </c>
      <c r="E6" s="16">
        <v>-658517.30000000005</v>
      </c>
      <c r="F6" s="16"/>
      <c r="G6" s="38">
        <f t="shared" ref="G6:G7" si="1">D6+E6+F6</f>
        <v>-1000000</v>
      </c>
      <c r="H6" s="17">
        <f t="shared" si="0"/>
        <v>0.25</v>
      </c>
      <c r="I6" s="17">
        <v>0.25</v>
      </c>
      <c r="J6" s="47" t="s">
        <v>55</v>
      </c>
    </row>
    <row r="7" spans="1:12" s="19" customFormat="1" ht="29" x14ac:dyDescent="0.35">
      <c r="A7" s="11" t="s">
        <v>21</v>
      </c>
      <c r="B7" s="11" t="s">
        <v>46</v>
      </c>
      <c r="C7" s="38">
        <v>-799892</v>
      </c>
      <c r="D7" s="38">
        <v>-5700</v>
      </c>
      <c r="E7" s="16">
        <v>-794192</v>
      </c>
      <c r="F7" s="16"/>
      <c r="G7" s="38">
        <f t="shared" si="1"/>
        <v>-799892</v>
      </c>
      <c r="H7" s="17">
        <f t="shared" si="0"/>
        <v>1</v>
      </c>
      <c r="I7" s="17">
        <v>1</v>
      </c>
      <c r="J7" s="18" t="s">
        <v>53</v>
      </c>
    </row>
    <row r="8" spans="1:12" x14ac:dyDescent="0.35">
      <c r="A8" s="3"/>
      <c r="B8" s="3"/>
      <c r="C8" s="5"/>
      <c r="D8" s="5"/>
      <c r="E8" s="3"/>
      <c r="F8" s="3"/>
      <c r="G8" s="3"/>
      <c r="H8" s="4"/>
      <c r="I8" s="3"/>
      <c r="J8" s="3"/>
    </row>
    <row r="9" spans="1:12" x14ac:dyDescent="0.35">
      <c r="A9" s="3"/>
      <c r="B9" s="3"/>
      <c r="C9" s="5"/>
      <c r="D9" s="5"/>
      <c r="E9" s="3"/>
      <c r="F9" s="3"/>
      <c r="G9" s="3"/>
      <c r="H9" s="4"/>
      <c r="I9" s="3"/>
      <c r="J9" s="3"/>
    </row>
    <row r="10" spans="1:12" x14ac:dyDescent="0.35">
      <c r="A10" s="3"/>
      <c r="B10" s="3"/>
      <c r="C10" s="5"/>
      <c r="D10" s="5"/>
      <c r="E10" s="3"/>
      <c r="F10" s="3"/>
      <c r="G10" s="3"/>
      <c r="H10" s="4"/>
      <c r="I10" s="3"/>
      <c r="J10" s="3"/>
    </row>
    <row r="11" spans="1:12" x14ac:dyDescent="0.35">
      <c r="A11" s="3"/>
      <c r="B11" s="3"/>
      <c r="C11" s="3"/>
      <c r="D11" s="3"/>
      <c r="E11" s="3"/>
      <c r="F11" s="3"/>
      <c r="G11" s="3"/>
      <c r="H11" s="4"/>
      <c r="I11" s="3"/>
      <c r="J11" s="3"/>
    </row>
    <row r="12" spans="1:12" x14ac:dyDescent="0.35">
      <c r="A12" s="3"/>
      <c r="B12" s="3"/>
      <c r="C12" s="3"/>
      <c r="D12" s="3"/>
      <c r="E12" s="3"/>
      <c r="F12" s="3"/>
      <c r="G12" s="3"/>
      <c r="H12" s="4"/>
      <c r="I12" s="3"/>
      <c r="J12" s="3"/>
    </row>
    <row r="13" spans="1:12" x14ac:dyDescent="0.35">
      <c r="A13" s="3"/>
      <c r="B13" s="3"/>
      <c r="C13" s="3"/>
      <c r="D13" s="3"/>
      <c r="E13" s="3"/>
      <c r="F13" s="3"/>
      <c r="G13" s="3"/>
      <c r="H13" s="4"/>
      <c r="I13" s="3"/>
      <c r="J13" s="3"/>
    </row>
    <row r="14" spans="1:12" x14ac:dyDescent="0.35">
      <c r="A14" s="3"/>
      <c r="B14" s="3"/>
      <c r="C14" s="3"/>
      <c r="D14" s="3"/>
      <c r="E14" s="3"/>
      <c r="F14" s="3"/>
      <c r="G14" s="3"/>
      <c r="H14" s="4"/>
      <c r="I14" s="3"/>
      <c r="J14" s="3"/>
    </row>
    <row r="15" spans="1:12" x14ac:dyDescent="0.35">
      <c r="A15" s="3"/>
      <c r="B15" s="3"/>
      <c r="C15" s="3"/>
      <c r="D15" s="3"/>
      <c r="E15" s="3"/>
      <c r="F15" s="3"/>
      <c r="G15" s="3"/>
      <c r="H15" s="4"/>
      <c r="I15" s="3"/>
      <c r="J15" s="3"/>
    </row>
    <row r="16" spans="1:12" x14ac:dyDescent="0.35">
      <c r="A16" s="3"/>
      <c r="B16" s="3"/>
      <c r="C16" s="3"/>
      <c r="D16" s="3"/>
      <c r="E16" s="3"/>
      <c r="F16" s="3"/>
      <c r="G16" s="3"/>
      <c r="H16" s="4"/>
      <c r="I16" s="3"/>
      <c r="J16" s="3"/>
    </row>
    <row r="17" spans="1:10" x14ac:dyDescent="0.35">
      <c r="A17" s="3"/>
      <c r="B17" s="3"/>
      <c r="C17" s="3"/>
      <c r="D17" s="3"/>
      <c r="E17" s="3"/>
      <c r="F17" s="3"/>
      <c r="G17" s="3"/>
      <c r="H17" s="4"/>
      <c r="I17" s="3"/>
      <c r="J17" s="3"/>
    </row>
  </sheetData>
  <phoneticPr fontId="3" type="noConversion"/>
  <pageMargins left="0.7" right="0.7" top="0.75" bottom="0.75" header="0.3" footer="0.3"/>
  <customProperties>
    <customPr name="EpmWorksheetKeyString_GU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E2525-7457-4726-B4AE-D366D2FCFB7F}">
  <dimension ref="A2:Q15"/>
  <sheetViews>
    <sheetView workbookViewId="0">
      <selection activeCell="A3" sqref="A3"/>
    </sheetView>
  </sheetViews>
  <sheetFormatPr defaultRowHeight="14.5" x14ac:dyDescent="0.35"/>
  <cols>
    <col min="1" max="1" width="9.1796875" customWidth="1"/>
  </cols>
  <sheetData>
    <row r="2" spans="1:17" x14ac:dyDescent="0.35">
      <c r="A2" t="s">
        <v>17</v>
      </c>
    </row>
    <row r="4" spans="1:17" x14ac:dyDescent="0.35">
      <c r="A4" t="s">
        <v>14</v>
      </c>
    </row>
    <row r="6" spans="1:17" x14ac:dyDescent="0.35">
      <c r="A6" t="s">
        <v>12</v>
      </c>
    </row>
    <row r="7" spans="1:17" x14ac:dyDescent="0.35">
      <c r="A7" t="s">
        <v>10</v>
      </c>
    </row>
    <row r="9" spans="1:17" x14ac:dyDescent="0.35">
      <c r="A9" t="s">
        <v>6</v>
      </c>
    </row>
    <row r="11" spans="1:17" x14ac:dyDescent="0.35">
      <c r="A11" s="1" t="s">
        <v>13</v>
      </c>
      <c r="B11" s="1"/>
      <c r="C11" s="1"/>
      <c r="D11" s="1"/>
      <c r="E11" s="1"/>
      <c r="F11" s="1"/>
      <c r="G11" s="1"/>
      <c r="H11" s="1"/>
      <c r="I11" s="1"/>
      <c r="J11" s="1"/>
      <c r="K11" s="1"/>
      <c r="L11" s="1"/>
      <c r="M11" s="1"/>
      <c r="N11" s="1"/>
      <c r="O11" s="1"/>
      <c r="P11" s="1"/>
      <c r="Q11" s="1"/>
    </row>
    <row r="13" spans="1:17" x14ac:dyDescent="0.35">
      <c r="A13" t="s">
        <v>7</v>
      </c>
    </row>
    <row r="15" spans="1:17" x14ac:dyDescent="0.35">
      <c r="A15" t="s">
        <v>11</v>
      </c>
    </row>
  </sheetData>
  <pageMargins left="0.7" right="0.7" top="0.75" bottom="0.75" header="0.3" footer="0.3"/>
  <customProperties>
    <customPr name="EpmWorksheetKeyString_GUID"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845D0-25F3-4D54-8848-77A8BB4836F1}">
  <dimension ref="A2:O18"/>
  <sheetViews>
    <sheetView zoomScale="80" zoomScaleNormal="80" workbookViewId="0">
      <selection activeCell="R10" sqref="R10"/>
    </sheetView>
  </sheetViews>
  <sheetFormatPr defaultRowHeight="14.5" x14ac:dyDescent="0.35"/>
  <cols>
    <col min="1" max="1" width="6.7265625" customWidth="1"/>
    <col min="2" max="2" width="17.90625" customWidth="1"/>
    <col min="3" max="3" width="11.7265625" customWidth="1"/>
    <col min="4" max="4" width="12.7265625" customWidth="1"/>
    <col min="5" max="5" width="16.453125" customWidth="1"/>
    <col min="6" max="8" width="15.26953125" customWidth="1"/>
    <col min="9" max="9" width="12.90625" customWidth="1"/>
    <col min="10" max="10" width="14" customWidth="1"/>
    <col min="11" max="11" width="37.1796875" customWidth="1"/>
    <col min="12" max="12" width="7.81640625" customWidth="1"/>
    <col min="13" max="13" width="26" hidden="1" customWidth="1"/>
    <col min="14" max="14" width="24.26953125" hidden="1" customWidth="1"/>
    <col min="15" max="15" width="9.7265625" hidden="1" customWidth="1"/>
  </cols>
  <sheetData>
    <row r="2" spans="1:15" x14ac:dyDescent="0.35">
      <c r="B2" s="1"/>
      <c r="C2" s="1"/>
      <c r="D2" s="1"/>
      <c r="E2" s="20">
        <f>+E3/D3</f>
        <v>0.37054643997485581</v>
      </c>
    </row>
    <row r="3" spans="1:15" x14ac:dyDescent="0.35">
      <c r="B3" s="1"/>
      <c r="C3" s="1"/>
      <c r="D3" s="6">
        <f>+SUBTOTAL(9,D5:D18)</f>
        <v>-31401911.999990001</v>
      </c>
      <c r="E3" s="6">
        <f t="shared" ref="E3:H3" si="0">+SUBTOTAL(9,E5:E18)</f>
        <v>-11635866.699999999</v>
      </c>
      <c r="F3" s="6">
        <f t="shared" si="0"/>
        <v>-8166400.8999999994</v>
      </c>
      <c r="G3" s="6">
        <f t="shared" si="0"/>
        <v>-861307</v>
      </c>
      <c r="H3" s="6">
        <f t="shared" si="0"/>
        <v>-20663574.600000001</v>
      </c>
      <c r="I3" s="7">
        <f>+H3/D3</f>
        <v>0.65803555528741631</v>
      </c>
      <c r="J3" s="7">
        <f>+O3/D3</f>
        <v>0.67922696745366296</v>
      </c>
      <c r="M3" s="1"/>
      <c r="O3" s="46">
        <f>+SUBTOTAL(9,O5:O18)</f>
        <v>-21329025.459999997</v>
      </c>
    </row>
    <row r="4" spans="1:15" ht="100.5" customHeight="1" x14ac:dyDescent="0.35">
      <c r="A4" s="2" t="s">
        <v>22</v>
      </c>
      <c r="B4" s="2" t="s">
        <v>23</v>
      </c>
      <c r="C4" s="2" t="s">
        <v>2</v>
      </c>
      <c r="D4" s="2" t="s">
        <v>3</v>
      </c>
      <c r="E4" s="2" t="s">
        <v>24</v>
      </c>
      <c r="F4" s="2" t="s">
        <v>4</v>
      </c>
      <c r="G4" s="2" t="s">
        <v>5</v>
      </c>
      <c r="H4" s="2" t="s">
        <v>8</v>
      </c>
      <c r="I4" s="2" t="s">
        <v>9</v>
      </c>
      <c r="J4" s="2" t="s">
        <v>25</v>
      </c>
      <c r="K4" s="2" t="s">
        <v>16</v>
      </c>
      <c r="L4" s="2" t="s">
        <v>29</v>
      </c>
      <c r="M4" s="2" t="s">
        <v>45</v>
      </c>
      <c r="N4" s="2"/>
      <c r="O4" s="2" t="s">
        <v>54</v>
      </c>
    </row>
    <row r="5" spans="1:15" x14ac:dyDescent="0.35">
      <c r="A5" s="8" t="s">
        <v>26</v>
      </c>
      <c r="B5" s="9" t="s">
        <v>19</v>
      </c>
      <c r="C5" s="10" t="s">
        <v>18</v>
      </c>
      <c r="D5" s="29">
        <v>-6203761</v>
      </c>
      <c r="E5" s="29">
        <v>-2604693</v>
      </c>
      <c r="F5" s="29">
        <v>-2689295</v>
      </c>
      <c r="G5" s="29"/>
      <c r="H5" s="29">
        <f>E5+F5+G5</f>
        <v>-5293988</v>
      </c>
      <c r="I5" s="31">
        <f t="shared" ref="I5:I10" si="1">(H5/D5)</f>
        <v>0.85335137830100161</v>
      </c>
      <c r="J5" s="32">
        <v>0.9</v>
      </c>
      <c r="K5" s="3"/>
      <c r="L5" s="3" t="s">
        <v>30</v>
      </c>
      <c r="M5" s="3"/>
      <c r="N5" s="3"/>
      <c r="O5" s="45">
        <f>+D5*J5</f>
        <v>-5583384.9000000004</v>
      </c>
    </row>
    <row r="6" spans="1:15" x14ac:dyDescent="0.35">
      <c r="A6" s="8" t="s">
        <v>27</v>
      </c>
      <c r="B6" s="9" t="s">
        <v>19</v>
      </c>
      <c r="C6" s="10" t="s">
        <v>18</v>
      </c>
      <c r="D6" s="48">
        <v>-7607120</v>
      </c>
      <c r="E6" s="29">
        <f>-3216617-42857</f>
        <v>-3259474</v>
      </c>
      <c r="F6" s="29">
        <f>(D6-E6)*0.6</f>
        <v>-2608587.6</v>
      </c>
      <c r="G6" s="29"/>
      <c r="H6" s="29">
        <f t="shared" ref="H6:H18" si="2">E6+F6+G6</f>
        <v>-5868061.5999999996</v>
      </c>
      <c r="I6" s="31">
        <f t="shared" si="1"/>
        <v>0.77139069713636699</v>
      </c>
      <c r="J6" s="32">
        <v>0.8</v>
      </c>
      <c r="K6" s="3"/>
      <c r="L6" s="3" t="s">
        <v>30</v>
      </c>
      <c r="M6" s="3"/>
      <c r="N6" s="3"/>
      <c r="O6" s="45">
        <f t="shared" ref="O6:O17" si="3">+D6*J6</f>
        <v>-6085696</v>
      </c>
    </row>
    <row r="7" spans="1:15" x14ac:dyDescent="0.35">
      <c r="A7" s="8" t="s">
        <v>28</v>
      </c>
      <c r="B7" s="9" t="s">
        <v>19</v>
      </c>
      <c r="C7" s="10" t="s">
        <v>18</v>
      </c>
      <c r="D7" s="48">
        <f>-100000</f>
        <v>-100000</v>
      </c>
      <c r="E7" s="29">
        <v>-29502</v>
      </c>
      <c r="F7" s="29"/>
      <c r="G7" s="29"/>
      <c r="H7" s="29">
        <f t="shared" si="2"/>
        <v>-29502</v>
      </c>
      <c r="I7" s="31">
        <f t="shared" si="1"/>
        <v>0.29502</v>
      </c>
      <c r="J7" s="32">
        <v>0.3</v>
      </c>
      <c r="K7" s="3"/>
      <c r="L7" s="3" t="s">
        <v>30</v>
      </c>
      <c r="M7" s="3"/>
      <c r="N7" s="3"/>
      <c r="O7" s="45">
        <f>+H7</f>
        <v>-29502</v>
      </c>
    </row>
    <row r="8" spans="1:15" s="19" customFormat="1" ht="30" x14ac:dyDescent="0.25">
      <c r="A8" s="12" t="s">
        <v>26</v>
      </c>
      <c r="B8" s="13" t="s">
        <v>19</v>
      </c>
      <c r="C8" s="14" t="s">
        <v>18</v>
      </c>
      <c r="D8" s="49">
        <v>-3616898</v>
      </c>
      <c r="E8" s="15">
        <v>-1257390</v>
      </c>
      <c r="F8" s="15">
        <v>-1000000</v>
      </c>
      <c r="G8" s="15">
        <v>-200000</v>
      </c>
      <c r="H8" s="15">
        <f>E8+F8+G8</f>
        <v>-2457390</v>
      </c>
      <c r="I8" s="33">
        <f t="shared" si="1"/>
        <v>0.67941921502901104</v>
      </c>
      <c r="J8" s="34">
        <v>0.68</v>
      </c>
      <c r="K8" s="25" t="s">
        <v>31</v>
      </c>
      <c r="L8" s="11" t="s">
        <v>32</v>
      </c>
      <c r="M8" s="11"/>
      <c r="N8" s="11"/>
      <c r="O8" s="45">
        <f>+H8</f>
        <v>-2457390</v>
      </c>
    </row>
    <row r="9" spans="1:15" x14ac:dyDescent="0.35">
      <c r="A9" s="8" t="s">
        <v>27</v>
      </c>
      <c r="B9" s="9" t="s">
        <v>19</v>
      </c>
      <c r="C9" s="10" t="s">
        <v>18</v>
      </c>
      <c r="D9" s="48">
        <v>-5394945</v>
      </c>
      <c r="E9" s="29">
        <v>-3975479</v>
      </c>
      <c r="F9" s="29"/>
      <c r="G9" s="29"/>
      <c r="H9" s="15">
        <f t="shared" ref="H9:H13" si="4">E9+F9+G9</f>
        <v>-3975479</v>
      </c>
      <c r="I9" s="31">
        <f t="shared" si="1"/>
        <v>0.73688962538079628</v>
      </c>
      <c r="J9" s="32">
        <v>0.74</v>
      </c>
      <c r="K9" s="27"/>
      <c r="L9" s="11" t="s">
        <v>32</v>
      </c>
      <c r="M9" s="3"/>
      <c r="N9" s="3"/>
      <c r="O9" s="45">
        <f>+H9</f>
        <v>-3975479</v>
      </c>
    </row>
    <row r="10" spans="1:15" s="19" customFormat="1" ht="40" x14ac:dyDescent="0.25">
      <c r="A10" s="12" t="s">
        <v>26</v>
      </c>
      <c r="B10" s="21" t="s">
        <v>33</v>
      </c>
      <c r="C10" s="14" t="s">
        <v>18</v>
      </c>
      <c r="D10" s="49">
        <v>-669528</v>
      </c>
      <c r="E10" s="15">
        <v>-116306</v>
      </c>
      <c r="F10" s="15">
        <v>-212672</v>
      </c>
      <c r="G10" s="15">
        <v>-184139</v>
      </c>
      <c r="H10" s="15">
        <f t="shared" si="4"/>
        <v>-513117</v>
      </c>
      <c r="I10" s="33">
        <f t="shared" si="1"/>
        <v>0.7663861705559738</v>
      </c>
      <c r="J10" s="33">
        <v>0.77</v>
      </c>
      <c r="K10" s="28" t="s">
        <v>43</v>
      </c>
      <c r="L10" s="11" t="s">
        <v>34</v>
      </c>
      <c r="M10" s="11"/>
      <c r="N10" s="11"/>
      <c r="O10" s="45">
        <f t="shared" si="3"/>
        <v>-515536.56</v>
      </c>
    </row>
    <row r="11" spans="1:15" s="19" customFormat="1" ht="180" x14ac:dyDescent="0.25">
      <c r="A11" s="12" t="s">
        <v>27</v>
      </c>
      <c r="B11" s="13" t="s">
        <v>19</v>
      </c>
      <c r="C11" s="22" t="s">
        <v>18</v>
      </c>
      <c r="D11" s="50">
        <f>-510510</f>
        <v>-510510</v>
      </c>
      <c r="E11" s="24">
        <v>0</v>
      </c>
      <c r="F11" s="24">
        <f>-25040-12800</f>
        <v>-37840</v>
      </c>
      <c r="G11" s="24">
        <f>-18720-100000</f>
        <v>-118720</v>
      </c>
      <c r="H11" s="15">
        <f t="shared" si="4"/>
        <v>-156560</v>
      </c>
      <c r="I11" s="35">
        <f>(H11/D11)</f>
        <v>0.30667371843842434</v>
      </c>
      <c r="J11" s="35">
        <v>0.31</v>
      </c>
      <c r="K11" s="25" t="s">
        <v>39</v>
      </c>
      <c r="L11" s="11" t="s">
        <v>42</v>
      </c>
      <c r="M11" s="26" t="s">
        <v>35</v>
      </c>
      <c r="N11" s="11"/>
      <c r="O11" s="45">
        <f>+H11</f>
        <v>-156560</v>
      </c>
    </row>
    <row r="12" spans="1:15" s="19" customFormat="1" ht="80" x14ac:dyDescent="0.25">
      <c r="A12" s="12" t="s">
        <v>27</v>
      </c>
      <c r="B12" s="13" t="s">
        <v>19</v>
      </c>
      <c r="C12" s="22" t="s">
        <v>18</v>
      </c>
      <c r="D12" s="23">
        <v>-212505.00000000009</v>
      </c>
      <c r="E12" s="36">
        <v>0</v>
      </c>
      <c r="F12" s="36">
        <v>0</v>
      </c>
      <c r="G12" s="36">
        <v>0</v>
      </c>
      <c r="H12" s="15">
        <f t="shared" si="4"/>
        <v>0</v>
      </c>
      <c r="I12" s="35">
        <f t="shared" ref="I12:I17" si="5">(H12/D12)</f>
        <v>0</v>
      </c>
      <c r="J12" s="35">
        <v>0</v>
      </c>
      <c r="K12" s="25" t="s">
        <v>40</v>
      </c>
      <c r="L12" s="11" t="s">
        <v>42</v>
      </c>
      <c r="M12" s="26" t="s">
        <v>36</v>
      </c>
      <c r="N12" s="25" t="s">
        <v>44</v>
      </c>
      <c r="O12" s="45">
        <f t="shared" si="3"/>
        <v>0</v>
      </c>
    </row>
    <row r="13" spans="1:15" s="19" customFormat="1" ht="43" customHeight="1" x14ac:dyDescent="0.25">
      <c r="A13" s="42" t="s">
        <v>27</v>
      </c>
      <c r="B13" s="13" t="s">
        <v>19</v>
      </c>
      <c r="C13" s="22" t="s">
        <v>18</v>
      </c>
      <c r="D13" s="23">
        <v>-203882.99999000001</v>
      </c>
      <c r="E13" s="36">
        <v>0</v>
      </c>
      <c r="F13" s="24">
        <v>-20000</v>
      </c>
      <c r="G13" s="24">
        <v>-20000</v>
      </c>
      <c r="H13" s="15">
        <f t="shared" si="4"/>
        <v>-40000</v>
      </c>
      <c r="I13" s="35">
        <f t="shared" si="5"/>
        <v>0.19619095266384107</v>
      </c>
      <c r="J13" s="35">
        <v>0.2</v>
      </c>
      <c r="K13" s="25" t="s">
        <v>41</v>
      </c>
      <c r="L13" s="11" t="s">
        <v>42</v>
      </c>
      <c r="M13" s="26" t="s">
        <v>37</v>
      </c>
      <c r="N13" s="11"/>
      <c r="O13" s="45">
        <f>+H13</f>
        <v>-40000</v>
      </c>
    </row>
    <row r="14" spans="1:15" s="19" customFormat="1" ht="20" x14ac:dyDescent="0.25">
      <c r="A14" s="42" t="s">
        <v>27</v>
      </c>
      <c r="B14" s="13" t="s">
        <v>19</v>
      </c>
      <c r="C14" s="22" t="s">
        <v>18</v>
      </c>
      <c r="D14" s="15">
        <v>-100000</v>
      </c>
      <c r="E14" s="13"/>
      <c r="F14" s="13"/>
      <c r="G14" s="13"/>
      <c r="H14" s="13">
        <f t="shared" si="2"/>
        <v>0</v>
      </c>
      <c r="I14" s="35">
        <f t="shared" si="5"/>
        <v>0</v>
      </c>
      <c r="J14" s="35">
        <v>0</v>
      </c>
      <c r="K14" s="11"/>
      <c r="L14" s="11" t="s">
        <v>42</v>
      </c>
      <c r="M14" s="25" t="s">
        <v>38</v>
      </c>
      <c r="N14" s="11"/>
      <c r="O14" s="45">
        <f t="shared" si="3"/>
        <v>0</v>
      </c>
    </row>
    <row r="15" spans="1:15" s="19" customFormat="1" ht="30" x14ac:dyDescent="0.25">
      <c r="A15" s="42" t="s">
        <v>26</v>
      </c>
      <c r="B15" s="13" t="s">
        <v>19</v>
      </c>
      <c r="C15" s="14" t="s">
        <v>18</v>
      </c>
      <c r="D15" s="15">
        <v>-440000</v>
      </c>
      <c r="E15" s="15">
        <v>0</v>
      </c>
      <c r="F15" s="15">
        <v>0</v>
      </c>
      <c r="G15" s="15">
        <v>-240000</v>
      </c>
      <c r="H15" s="15">
        <f t="shared" si="2"/>
        <v>-240000</v>
      </c>
      <c r="I15" s="33">
        <f t="shared" si="5"/>
        <v>0.54545454545454541</v>
      </c>
      <c r="J15" s="34">
        <v>0.9</v>
      </c>
      <c r="K15" s="25" t="s">
        <v>51</v>
      </c>
      <c r="L15" s="11" t="s">
        <v>47</v>
      </c>
      <c r="M15" s="11"/>
      <c r="N15" s="11"/>
      <c r="O15" s="45">
        <f t="shared" si="3"/>
        <v>-396000</v>
      </c>
    </row>
    <row r="16" spans="1:15" s="19" customFormat="1" x14ac:dyDescent="0.35">
      <c r="A16" s="42" t="s">
        <v>26</v>
      </c>
      <c r="B16" s="39" t="s">
        <v>21</v>
      </c>
      <c r="C16" s="40" t="s">
        <v>46</v>
      </c>
      <c r="D16" s="15">
        <v>-799892</v>
      </c>
      <c r="E16" s="15">
        <v>-5700</v>
      </c>
      <c r="F16" s="15">
        <v>-794192</v>
      </c>
      <c r="G16" s="15"/>
      <c r="H16" s="15">
        <f t="shared" si="2"/>
        <v>-799892</v>
      </c>
      <c r="I16" s="33">
        <f t="shared" si="5"/>
        <v>1</v>
      </c>
      <c r="J16" s="33">
        <v>1</v>
      </c>
      <c r="K16" s="41" t="s">
        <v>48</v>
      </c>
      <c r="L16" s="11" t="s">
        <v>47</v>
      </c>
      <c r="M16" s="11"/>
      <c r="O16" s="44">
        <f t="shared" si="3"/>
        <v>-799892</v>
      </c>
    </row>
    <row r="17" spans="1:15" s="19" customFormat="1" ht="90" x14ac:dyDescent="0.35">
      <c r="A17" s="42" t="s">
        <v>26</v>
      </c>
      <c r="B17" s="13" t="s">
        <v>20</v>
      </c>
      <c r="C17" s="22" t="s">
        <v>49</v>
      </c>
      <c r="D17" s="43">
        <v>-4000000</v>
      </c>
      <c r="E17" s="43">
        <v>-341482.7</v>
      </c>
      <c r="F17" s="15">
        <v>-658517.30000000005</v>
      </c>
      <c r="G17" s="15"/>
      <c r="H17" s="15">
        <f t="shared" si="2"/>
        <v>-1000000</v>
      </c>
      <c r="I17" s="33">
        <f t="shared" si="5"/>
        <v>0.25</v>
      </c>
      <c r="J17" s="33">
        <v>0.25</v>
      </c>
      <c r="K17" s="25" t="s">
        <v>50</v>
      </c>
      <c r="L17" s="11" t="s">
        <v>42</v>
      </c>
      <c r="M17" s="11"/>
      <c r="O17" s="44">
        <f t="shared" si="3"/>
        <v>-1000000</v>
      </c>
    </row>
    <row r="18" spans="1:15" s="19" customFormat="1" ht="44.5" customHeight="1" x14ac:dyDescent="0.25">
      <c r="A18" s="42" t="s">
        <v>26</v>
      </c>
      <c r="B18" s="13" t="s">
        <v>19</v>
      </c>
      <c r="C18" s="14" t="s">
        <v>18</v>
      </c>
      <c r="D18" s="15">
        <v>-1542870</v>
      </c>
      <c r="E18" s="15">
        <v>-45840</v>
      </c>
      <c r="F18" s="15">
        <v>-145297</v>
      </c>
      <c r="G18" s="15">
        <f>-98448</f>
        <v>-98448</v>
      </c>
      <c r="H18" s="15">
        <f t="shared" si="2"/>
        <v>-289585</v>
      </c>
      <c r="I18" s="33">
        <f t="shared" ref="I18" si="6">(H18/D18)</f>
        <v>0.18769241737800332</v>
      </c>
      <c r="J18" s="33">
        <v>0.19</v>
      </c>
      <c r="K18" s="25" t="s">
        <v>52</v>
      </c>
      <c r="L18" s="11" t="s">
        <v>42</v>
      </c>
      <c r="M18" s="11"/>
      <c r="N18" s="11"/>
      <c r="O18" s="45">
        <f>+H18</f>
        <v>-289585</v>
      </c>
    </row>
  </sheetData>
  <autoFilter ref="A4:N18" xr:uid="{1FE845D0-25F3-4D54-8848-77A8BB4836F1}"/>
  <phoneticPr fontId="3"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3E417755ECBB5488FF4B606C352B7C3" ma:contentTypeVersion="8" ma:contentTypeDescription="Create a new document." ma:contentTypeScope="" ma:versionID="f63b598c3e7408ff312f1ff5cd07a794">
  <xsd:schema xmlns:xsd="http://www.w3.org/2001/XMLSchema" xmlns:xs="http://www.w3.org/2001/XMLSchema" xmlns:p="http://schemas.microsoft.com/office/2006/metadata/properties" xmlns:ns2="e6f0d7a7-7317-4211-b722-0acf268d17fd" targetNamespace="http://schemas.microsoft.com/office/2006/metadata/properties" ma:root="true" ma:fieldsID="c5fe9c2e6d8299f066e5bbba940832d6" ns2:_="">
    <xsd:import namespace="e6f0d7a7-7317-4211-b722-0acf268d17f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f0d7a7-7317-4211-b722-0acf268d17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E4B0AC-D553-4642-A92C-3E79C5260FF8}">
  <ds:schemaRefs>
    <ds:schemaRef ds:uri="http://schemas.openxmlformats.org/package/2006/metadata/core-properties"/>
    <ds:schemaRef ds:uri="http://purl.org/dc/terms/"/>
    <ds:schemaRef ds:uri="http://www.w3.org/XML/1998/namespace"/>
    <ds:schemaRef ds:uri="e6f0d7a7-7317-4211-b722-0acf268d17fd"/>
    <ds:schemaRef ds:uri="http://schemas.microsoft.com/office/infopath/2007/PartnerControls"/>
    <ds:schemaRef ds:uri="http://schemas.microsoft.com/office/2006/documentManagement/types"/>
    <ds:schemaRef ds:uri="http://schemas.microsoft.com/office/2006/metadata/properties"/>
    <ds:schemaRef ds:uri="http://purl.org/dc/dcmitype/"/>
    <ds:schemaRef ds:uri="http://purl.org/dc/elements/1.1/"/>
  </ds:schemaRefs>
</ds:datastoreItem>
</file>

<file path=customXml/itemProps2.xml><?xml version="1.0" encoding="utf-8"?>
<ds:datastoreItem xmlns:ds="http://schemas.openxmlformats.org/officeDocument/2006/customXml" ds:itemID="{F887BEED-4D87-432A-A25A-F234D76AFE58}">
  <ds:schemaRefs>
    <ds:schemaRef ds:uri="http://schemas.microsoft.com/sharepoint/v3/contenttype/forms"/>
  </ds:schemaRefs>
</ds:datastoreItem>
</file>

<file path=customXml/itemProps3.xml><?xml version="1.0" encoding="utf-8"?>
<ds:datastoreItem xmlns:ds="http://schemas.openxmlformats.org/officeDocument/2006/customXml" ds:itemID="{DF3D73C5-2074-4386-8F8F-1215BA9D48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f0d7a7-7317-4211-b722-0acf268d17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3</vt:i4>
      </vt:variant>
    </vt:vector>
  </HeadingPairs>
  <TitlesOfParts>
    <vt:vector size="3" baseType="lpstr">
      <vt:lpstr>Vorm</vt:lpstr>
      <vt:lpstr>Juhis</vt:lpstr>
      <vt:lpstr>Detail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Anneli Ratnik</dc:creator>
  <cp:lastModifiedBy>Helena Siemann - MKM</cp:lastModifiedBy>
  <dcterms:created xsi:type="dcterms:W3CDTF">2024-04-04T08:01:02Z</dcterms:created>
  <dcterms:modified xsi:type="dcterms:W3CDTF">2024-08-09T11:24:12Z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2024-08-02T14:36:29Z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8fe098d2-428d-4bd4-9803-7195fe96f0e2</vt:lpwstr>
  </property>
  <property fmtid="{D5CDD505-2E9C-101B-9397-08002B2CF9AE}" pid="7" name="MSIP_Label_defa4170-0d19-0005-0004-bc88714345d2_ActionId">
    <vt:lpwstr>d18e015b-03f9-4a38-b6d0-dc3f16ce2fea</vt:lpwstr>
  </property>
  <property fmtid="{D5CDD505-2E9C-101B-9397-08002B2CF9AE}" pid="8" name="MSIP_Label_defa4170-0d19-0005-0004-bc88714345d2_ContentBits">
    <vt:lpwstr>0</vt:lpwstr>
  </property>
  <property fmtid="{D5CDD505-2E9C-101B-9397-08002B2CF9AE}" pid="9" name="ContentTypeId">
    <vt:lpwstr>0x01010093E417755ECBB5488FF4B606C352B7C3</vt:lpwstr>
  </property>
</Properties>
</file>